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2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<sst xmlns="http://schemas.openxmlformats.org/spreadsheetml/2006/main" count="26" uniqueCount="21">
  <si>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NACA Submerged Inlet Calculation</t>
  </si>
  <si>
    <t>Table 1. Lip Profile</t>
  </si>
  <si>
    <t>Station</t>
  </si>
  <si>
    <t>Y Upper</t>
  </si>
  <si>
    <t>Y Lower</t>
  </si>
  <si>
    <t>Table 2. Ramp Wall Coordinates</t>
  </si>
  <si>
    <t>% W from CL</t>
  </si>
  <si>
    <t>Entrance Depth</t>
  </si>
  <si>
    <t>Entrance Width</t>
  </si>
  <si>
    <t>Ramp Angle</t>
  </si>
  <si>
    <t>Depth @ 75% of Lip</t>
  </si>
  <si>
    <t>Tangent of Ramp Angle</t>
  </si>
  <si>
    <t>Length from Inlet to Lip + 75%</t>
  </si>
  <si>
    <t>Length from Inlet ot Lip</t>
  </si>
  <si>
    <t>Table 3. Your Calculated Coordinates</t>
  </si>
  <si>
    <t>W from CL</t>
  </si>
  <si>
    <t>Table 4. Your Calculated Lip Coordiantes</t>
  </si>
  <si>
    <t>Dist from Tip</t>
  </si>
  <si>
    <t>Reference NACA RM A52F17 A50C13 A9L29 &amp; Sport Aviation December 1991 Page 72 "NACA Inlets" by Ben Owen</t>
  </si>
  <si>
    <t>You Fill In These Three Numbers</t>
  </si>
  <si>
    <t>as compiled 8/25/02 by A. Millin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</si>
</sst>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#\ ??/16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4.25"/>
      <name val="Arial"/>
      <family val="0"/>
    </font>
    <font>
      <b/>
      <i/>
      <sz val="9"/>
      <color indexed="9"/>
      <name val="Arial"/>
      <family val="0"/>
    </font>
    <font>
      <sz val="5.25"/>
      <name val="Arial"/>
      <family val="0"/>
    </font>
    <font>
      <sz val="8.75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ck">
        <color indexed="21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 style="thick">
        <color indexed="21"/>
      </right>
      <top style="thin">
        <color indexed="15"/>
      </top>
      <bottom>
        <color indexed="63"/>
      </bottom>
    </border>
    <border>
      <left style="thick">
        <color indexed="21"/>
      </left>
      <right>
        <color indexed="63"/>
      </right>
      <top style="thin">
        <color indexed="15"/>
      </top>
      <bottom style="thick">
        <color indexed="21"/>
      </bottom>
    </border>
    <border>
      <left>
        <color indexed="63"/>
      </left>
      <right>
        <color indexed="63"/>
      </right>
      <top style="thin">
        <color indexed="15"/>
      </top>
      <bottom style="thick">
        <color indexed="21"/>
      </bottom>
    </border>
    <border>
      <left>
        <color indexed="63"/>
      </left>
      <right style="thick">
        <color indexed="21"/>
      </right>
      <top style="thin">
        <color indexed="15"/>
      </top>
      <bottom style="thick">
        <color indexed="21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2" borderId="1" xfId="0" applyNumberFormat="1" applyFont="1" applyFill="1" applyBorder="1" applyAlignment="1">
      <alignment/>
    </xf>
    <xf numFmtId="165" fontId="2" fillId="2" borderId="2" xfId="0" applyNumberFormat="1" applyFont="1" applyFill="1" applyBorder="1" applyAlignment="1">
      <alignment/>
    </xf>
    <xf numFmtId="165" fontId="2" fillId="2" borderId="3" xfId="0" applyNumberFormat="1" applyFont="1" applyFill="1" applyBorder="1" applyAlignment="1">
      <alignment/>
    </xf>
    <xf numFmtId="165" fontId="2" fillId="2" borderId="4" xfId="0" applyNumberFormat="1" applyFont="1" applyFill="1" applyBorder="1" applyAlignment="1">
      <alignment/>
    </xf>
    <xf numFmtId="165" fontId="2" fillId="2" borderId="5" xfId="0" applyNumberFormat="1" applyFont="1" applyFill="1" applyBorder="1" applyAlignment="1">
      <alignment/>
    </xf>
    <xf numFmtId="165" fontId="2" fillId="2" borderId="6" xfId="0" applyNumberFormat="1" applyFont="1" applyFill="1" applyBorder="1" applyAlignment="1">
      <alignment/>
    </xf>
    <xf numFmtId="0" fontId="4" fillId="3" borderId="7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Continuous"/>
    </xf>
    <xf numFmtId="0" fontId="4" fillId="3" borderId="10" xfId="0" applyFont="1" applyFill="1" applyBorder="1" applyAlignment="1">
      <alignment horizontal="centerContinuous"/>
    </xf>
    <xf numFmtId="0" fontId="4" fillId="3" borderId="11" xfId="0" applyFont="1" applyFill="1" applyBorder="1" applyAlignment="1">
      <alignment horizontal="centerContinuous"/>
    </xf>
    <xf numFmtId="0" fontId="2" fillId="2" borderId="1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4" borderId="0" xfId="0" applyFont="1" applyFill="1" applyAlignment="1">
      <alignment/>
    </xf>
    <xf numFmtId="165" fontId="2" fillId="4" borderId="0" xfId="0" applyNumberFormat="1" applyFont="1" applyFill="1" applyAlignment="1">
      <alignment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7" fillId="5" borderId="17" xfId="0" applyFont="1" applyFill="1" applyBorder="1" applyAlignment="1">
      <alignment/>
    </xf>
    <xf numFmtId="0" fontId="7" fillId="5" borderId="18" xfId="0" applyFont="1" applyFill="1" applyBorder="1" applyAlignment="1">
      <alignment/>
    </xf>
    <xf numFmtId="0" fontId="7" fillId="5" borderId="19" xfId="0" applyFont="1" applyFill="1" applyBorder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Upper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Sheet1!$E$5:$E$13</c:f>
              <c:numCache>
                <c:ptCount val="9"/>
                <c:pt idx="0">
                  <c:v>0.6</c:v>
                </c:pt>
                <c:pt idx="1">
                  <c:v>0.598</c:v>
                </c:pt>
                <c:pt idx="2">
                  <c:v>0.594</c:v>
                </c:pt>
                <c:pt idx="3">
                  <c:v>0.588</c:v>
                </c:pt>
                <c:pt idx="4">
                  <c:v>0.579</c:v>
                </c:pt>
                <c:pt idx="5">
                  <c:v>0.564</c:v>
                </c:pt>
                <c:pt idx="6">
                  <c:v>0.5439999999999999</c:v>
                </c:pt>
                <c:pt idx="7">
                  <c:v>0.513</c:v>
                </c:pt>
                <c:pt idx="8">
                  <c:v>0.40299999999999997</c:v>
                </c:pt>
              </c:numCache>
            </c:numRef>
          </c:val>
          <c:smooth val="0"/>
        </c:ser>
        <c:ser>
          <c:idx val="1"/>
          <c:order val="1"/>
          <c:tx>
            <c:v>Lower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Sheet1!$F$5:$F$13</c:f>
              <c:numCache>
                <c:ptCount val="9"/>
                <c:pt idx="2">
                  <c:v>0.119</c:v>
                </c:pt>
                <c:pt idx="3">
                  <c:v>0.13799999999999996</c:v>
                </c:pt>
                <c:pt idx="4">
                  <c:v>0.15999999999999998</c:v>
                </c:pt>
                <c:pt idx="5">
                  <c:v>0.188</c:v>
                </c:pt>
                <c:pt idx="6">
                  <c:v>0.22499999999999998</c:v>
                </c:pt>
                <c:pt idx="7">
                  <c:v>0.27499999999999997</c:v>
                </c:pt>
                <c:pt idx="8">
                  <c:v>0.40299999999999997</c:v>
                </c:pt>
              </c:numCache>
            </c:numRef>
          </c:val>
          <c:smooth val="0"/>
        </c:ser>
        <c:marker val="1"/>
        <c:axId val="35869217"/>
        <c:axId val="54387498"/>
      </c:lineChart>
      <c:catAx>
        <c:axId val="35869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87498"/>
        <c:crosses val="autoZero"/>
        <c:auto val="1"/>
        <c:lblOffset val="100"/>
        <c:noMultiLvlLbl val="0"/>
      </c:catAx>
      <c:valAx>
        <c:axId val="543874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69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Sheet1!$L$4:$L$14</c:f>
              <c:numCache>
                <c:ptCount val="11"/>
                <c:pt idx="0">
                  <c:v>-8.119181882371151E-09</c:v>
                </c:pt>
                <c:pt idx="1">
                  <c:v>0.003930547502791315</c:v>
                </c:pt>
                <c:pt idx="2">
                  <c:v>0.042284714771711196</c:v>
                </c:pt>
                <c:pt idx="3">
                  <c:v>0.11750693822320907</c:v>
                </c:pt>
                <c:pt idx="4">
                  <c:v>0.19762499483410628</c:v>
                </c:pt>
                <c:pt idx="5">
                  <c:v>0.2581597182602853</c:v>
                </c:pt>
                <c:pt idx="6">
                  <c:v>0.3042291635186204</c:v>
                </c:pt>
                <c:pt idx="7">
                  <c:v>0.34488194193186017</c:v>
                </c:pt>
                <c:pt idx="8">
                  <c:v>0.3824930536576091</c:v>
                </c:pt>
                <c:pt idx="9">
                  <c:v>0.42010416538335804</c:v>
                </c:pt>
                <c:pt idx="10">
                  <c:v>0.4577152771091069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Sheet1!$M$4:$M$14</c:f>
              <c:numCache>
                <c:ptCount val="11"/>
                <c:pt idx="0">
                  <c:v>1.0000000081191818</c:v>
                </c:pt>
                <c:pt idx="1">
                  <c:v>0.9960694524972087</c:v>
                </c:pt>
                <c:pt idx="2">
                  <c:v>0.9577152852282889</c:v>
                </c:pt>
                <c:pt idx="3">
                  <c:v>0.882493061776791</c:v>
                </c:pt>
                <c:pt idx="4">
                  <c:v>0.8023750051658938</c:v>
                </c:pt>
                <c:pt idx="5">
                  <c:v>0.7418402817397147</c:v>
                </c:pt>
                <c:pt idx="6">
                  <c:v>0.6957708364813796</c:v>
                </c:pt>
                <c:pt idx="7">
                  <c:v>0.6551180580681398</c:v>
                </c:pt>
                <c:pt idx="8">
                  <c:v>0.6175069463423909</c:v>
                </c:pt>
                <c:pt idx="9">
                  <c:v>0.579895834616642</c:v>
                </c:pt>
                <c:pt idx="10">
                  <c:v>0.542284722890893</c:v>
                </c:pt>
              </c:numCache>
            </c:numRef>
          </c:val>
          <c:smooth val="0"/>
        </c:ser>
        <c:marker val="1"/>
        <c:axId val="19725435"/>
        <c:axId val="43311188"/>
      </c:lineChart>
      <c:catAx>
        <c:axId val="19725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11188"/>
        <c:crosses val="autoZero"/>
        <c:auto val="1"/>
        <c:lblOffset val="100"/>
        <c:noMultiLvlLbl val="0"/>
      </c:catAx>
      <c:valAx>
        <c:axId val="43311188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19725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Sheet1!$F$28:$F$38</c:f>
              <c:numCache>
                <c:ptCount val="11"/>
                <c:pt idx="0">
                  <c:v>0</c:v>
                </c:pt>
                <c:pt idx="1">
                  <c:v>2.6017087237609857</c:v>
                </c:pt>
                <c:pt idx="2">
                  <c:v>5.203417447521971</c:v>
                </c:pt>
                <c:pt idx="3">
                  <c:v>7.805126171282957</c:v>
                </c:pt>
                <c:pt idx="4">
                  <c:v>10.406834895043943</c:v>
                </c:pt>
                <c:pt idx="5">
                  <c:v>13.008543618804929</c:v>
                </c:pt>
                <c:pt idx="6">
                  <c:v>15.610252342565914</c:v>
                </c:pt>
                <c:pt idx="7">
                  <c:v>18.2119610663269</c:v>
                </c:pt>
                <c:pt idx="8">
                  <c:v>20.813669790087886</c:v>
                </c:pt>
                <c:pt idx="9">
                  <c:v>23.41537851384887</c:v>
                </c:pt>
                <c:pt idx="10">
                  <c:v>26.017087237609857</c:v>
                </c:pt>
              </c:numCache>
            </c:numRef>
          </c:cat>
          <c:val>
            <c:numRef>
              <c:f>Sheet1!$G$28:$G$38</c:f>
              <c:numCache>
                <c:ptCount val="11"/>
                <c:pt idx="0">
                  <c:v>10.250000083221614</c:v>
                </c:pt>
                <c:pt idx="1">
                  <c:v>10.20971188809639</c:v>
                </c:pt>
                <c:pt idx="2">
                  <c:v>9.81658167358996</c:v>
                </c:pt>
                <c:pt idx="3">
                  <c:v>9.045553883212108</c:v>
                </c:pt>
                <c:pt idx="4">
                  <c:v>8.224343802950411</c:v>
                </c:pt>
                <c:pt idx="5">
                  <c:v>7.603862887832076</c:v>
                </c:pt>
                <c:pt idx="6">
                  <c:v>7.131651073934141</c:v>
                </c:pt>
                <c:pt idx="7">
                  <c:v>6.714960095198434</c:v>
                </c:pt>
                <c:pt idx="8">
                  <c:v>6.329446200009507</c:v>
                </c:pt>
                <c:pt idx="9">
                  <c:v>5.9439323048205805</c:v>
                </c:pt>
                <c:pt idx="10">
                  <c:v>5.558418409631654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Sheet1!$H$28:$H$38</c:f>
              <c:numCache>
                <c:ptCount val="11"/>
                <c:pt idx="0">
                  <c:v>8.322161448859333E-08</c:v>
                </c:pt>
                <c:pt idx="1">
                  <c:v>0.040288111903611146</c:v>
                </c:pt>
                <c:pt idx="2">
                  <c:v>0.43341832641003997</c:v>
                </c:pt>
                <c:pt idx="3">
                  <c:v>1.204446116787893</c:v>
                </c:pt>
                <c:pt idx="4">
                  <c:v>2.025656197049589</c:v>
                </c:pt>
                <c:pt idx="5">
                  <c:v>2.6461371121679242</c:v>
                </c:pt>
                <c:pt idx="6">
                  <c:v>3.118348926065859</c:v>
                </c:pt>
                <c:pt idx="7">
                  <c:v>3.535039904801567</c:v>
                </c:pt>
                <c:pt idx="8">
                  <c:v>3.9205537999904934</c:v>
                </c:pt>
                <c:pt idx="9">
                  <c:v>4.3060676951794195</c:v>
                </c:pt>
                <c:pt idx="10">
                  <c:v>4.691581590368346</c:v>
                </c:pt>
              </c:numCache>
            </c:numRef>
          </c:val>
          <c:smooth val="0"/>
        </c:ser>
        <c:marker val="1"/>
        <c:axId val="54256373"/>
        <c:axId val="18545310"/>
      </c:lineChart>
      <c:catAx>
        <c:axId val="54256373"/>
        <c:scaling>
          <c:orientation val="minMax"/>
        </c:scaling>
        <c:axPos val="b"/>
        <c:delete val="0"/>
        <c:numFmt formatCode="0.000" sourceLinked="0"/>
        <c:majorTickMark val="out"/>
        <c:minorTickMark val="none"/>
        <c:tickLblPos val="nextTo"/>
        <c:crossAx val="18545310"/>
        <c:crosses val="autoZero"/>
        <c:auto val="1"/>
        <c:lblOffset val="100"/>
        <c:noMultiLvlLbl val="0"/>
      </c:catAx>
      <c:valAx>
        <c:axId val="18545310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54256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Upper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Sheet1!$A$42:$A$50</c:f>
              <c:numCache>
                <c:ptCount val="9"/>
                <c:pt idx="0">
                  <c:v>2.3</c:v>
                </c:pt>
                <c:pt idx="1">
                  <c:v>2.0124999999999997</c:v>
                </c:pt>
                <c:pt idx="2">
                  <c:v>1.7249999999999999</c:v>
                </c:pt>
                <c:pt idx="3">
                  <c:v>1.4375</c:v>
                </c:pt>
                <c:pt idx="4">
                  <c:v>1.15</c:v>
                </c:pt>
                <c:pt idx="5">
                  <c:v>0.8624999999999999</c:v>
                </c:pt>
                <c:pt idx="6">
                  <c:v>0.575</c:v>
                </c:pt>
                <c:pt idx="7">
                  <c:v>0.2875</c:v>
                </c:pt>
                <c:pt idx="8">
                  <c:v>0</c:v>
                </c:pt>
              </c:numCache>
            </c:numRef>
          </c:cat>
          <c:val>
            <c:numRef>
              <c:f>Sheet1!$F$42:$F$50</c:f>
              <c:numCache>
                <c:ptCount val="9"/>
                <c:pt idx="0">
                  <c:v>1.15</c:v>
                </c:pt>
                <c:pt idx="1">
                  <c:v>1.1454</c:v>
                </c:pt>
                <c:pt idx="2">
                  <c:v>1.1361999999999999</c:v>
                </c:pt>
                <c:pt idx="3">
                  <c:v>1.1223999999999998</c:v>
                </c:pt>
                <c:pt idx="4">
                  <c:v>1.1017</c:v>
                </c:pt>
                <c:pt idx="5">
                  <c:v>1.0672</c:v>
                </c:pt>
                <c:pt idx="6">
                  <c:v>1.0211999999999999</c:v>
                </c:pt>
                <c:pt idx="7">
                  <c:v>0.9499</c:v>
                </c:pt>
                <c:pt idx="8">
                  <c:v>0.6968999999999999</c:v>
                </c:pt>
              </c:numCache>
            </c:numRef>
          </c:val>
          <c:smooth val="0"/>
        </c:ser>
        <c:ser>
          <c:idx val="1"/>
          <c:order val="1"/>
          <c:tx>
            <c:v>Lower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Sheet1!$A$42:$A$50</c:f>
              <c:numCache>
                <c:ptCount val="9"/>
                <c:pt idx="0">
                  <c:v>2.3</c:v>
                </c:pt>
                <c:pt idx="1">
                  <c:v>2.0124999999999997</c:v>
                </c:pt>
                <c:pt idx="2">
                  <c:v>1.7249999999999999</c:v>
                </c:pt>
                <c:pt idx="3">
                  <c:v>1.4375</c:v>
                </c:pt>
                <c:pt idx="4">
                  <c:v>1.15</c:v>
                </c:pt>
                <c:pt idx="5">
                  <c:v>0.8624999999999999</c:v>
                </c:pt>
                <c:pt idx="6">
                  <c:v>0.575</c:v>
                </c:pt>
                <c:pt idx="7">
                  <c:v>0.2875</c:v>
                </c:pt>
                <c:pt idx="8">
                  <c:v>0</c:v>
                </c:pt>
              </c:numCache>
            </c:numRef>
          </c:cat>
          <c:val>
            <c:numRef>
              <c:f>Sheet1!$G$42:$G$50</c:f>
              <c:numCache>
                <c:ptCount val="9"/>
                <c:pt idx="2">
                  <c:v>0.04370000000000007</c:v>
                </c:pt>
                <c:pt idx="3">
                  <c:v>0.08739999999999992</c:v>
                </c:pt>
                <c:pt idx="4">
                  <c:v>0.1379999999999999</c:v>
                </c:pt>
                <c:pt idx="5">
                  <c:v>0.20240000000000002</c:v>
                </c:pt>
                <c:pt idx="6">
                  <c:v>0.2875</c:v>
                </c:pt>
                <c:pt idx="7">
                  <c:v>0.40249999999999997</c:v>
                </c:pt>
                <c:pt idx="8">
                  <c:v>0.6968999999999999</c:v>
                </c:pt>
              </c:numCache>
            </c:numRef>
          </c:val>
          <c:smooth val="0"/>
        </c:ser>
        <c:marker val="1"/>
        <c:axId val="32690063"/>
        <c:axId val="25775112"/>
      </c:lineChart>
      <c:catAx>
        <c:axId val="3269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75112"/>
        <c:crosses val="autoZero"/>
        <c:auto val="1"/>
        <c:lblOffset val="100"/>
        <c:noMultiLvlLbl val="0"/>
      </c:catAx>
      <c:valAx>
        <c:axId val="257751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90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2</xdr:row>
      <xdr:rowOff>9525</xdr:rowOff>
    </xdr:from>
    <xdr:to>
      <xdr:col>7</xdr:col>
      <xdr:colOff>285750</xdr:colOff>
      <xdr:row>12</xdr:row>
      <xdr:rowOff>161925</xdr:rowOff>
    </xdr:to>
    <xdr:graphicFrame>
      <xdr:nvGraphicFramePr>
        <xdr:cNvPr id="1" name="Chart 1"/>
        <xdr:cNvGraphicFramePr/>
      </xdr:nvGraphicFramePr>
      <xdr:xfrm>
        <a:off x="2667000" y="342900"/>
        <a:ext cx="257175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171450</xdr:colOff>
      <xdr:row>2</xdr:row>
      <xdr:rowOff>0</xdr:rowOff>
    </xdr:from>
    <xdr:to>
      <xdr:col>15</xdr:col>
      <xdr:colOff>0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7524750" y="333375"/>
        <a:ext cx="30861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16</xdr:row>
      <xdr:rowOff>0</xdr:rowOff>
    </xdr:from>
    <xdr:to>
      <xdr:col>15</xdr:col>
      <xdr:colOff>485775</xdr:colOff>
      <xdr:row>38</xdr:row>
      <xdr:rowOff>9525</xdr:rowOff>
    </xdr:to>
    <xdr:graphicFrame>
      <xdr:nvGraphicFramePr>
        <xdr:cNvPr id="3" name="Chart 4"/>
        <xdr:cNvGraphicFramePr/>
      </xdr:nvGraphicFramePr>
      <xdr:xfrm>
        <a:off x="3181350" y="2657475"/>
        <a:ext cx="791527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38</xdr:row>
      <xdr:rowOff>171450</xdr:rowOff>
    </xdr:from>
    <xdr:to>
      <xdr:col>9</xdr:col>
      <xdr:colOff>495300</xdr:colOff>
      <xdr:row>54</xdr:row>
      <xdr:rowOff>0</xdr:rowOff>
    </xdr:to>
    <xdr:graphicFrame>
      <xdr:nvGraphicFramePr>
        <xdr:cNvPr id="4" name="Chart 7"/>
        <xdr:cNvGraphicFramePr/>
      </xdr:nvGraphicFramePr>
      <xdr:xfrm>
        <a:off x="3124200" y="6429375"/>
        <a:ext cx="3533775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15.140625" style="0" customWidth="1"/>
    <col min="2" max="2" width="12.28125" style="0" bestFit="1" customWidth="1"/>
    <col min="3" max="3" width="10.28125" style="0" bestFit="1" customWidth="1"/>
    <col min="9" max="9" width="9.00390625" style="0" customWidth="1"/>
    <col min="10" max="10" width="17.8515625" style="0" customWidth="1"/>
    <col min="11" max="11" width="12.28125" style="0" bestFit="1" customWidth="1"/>
  </cols>
  <sheetData>
    <row r="1" spans="1:5" ht="12.75">
      <c r="A1" s="1" t="s">
        <v>0</v>
      </c>
      <c r="E1" s="1" t="s">
        <v>18</v>
      </c>
    </row>
    <row r="2" ht="13.5" thickBot="1">
      <c r="A2" s="29" t="s">
        <v>20</v>
      </c>
    </row>
    <row r="3" spans="1:10" ht="13.5" thickTop="1">
      <c r="A3" s="13" t="s">
        <v>1</v>
      </c>
      <c r="B3" s="14"/>
      <c r="C3" s="15"/>
      <c r="I3" s="13" t="s">
        <v>5</v>
      </c>
      <c r="J3" s="15"/>
    </row>
    <row r="4" spans="1:13" ht="12.75">
      <c r="A4" s="10" t="s">
        <v>2</v>
      </c>
      <c r="B4" s="11" t="s">
        <v>3</v>
      </c>
      <c r="C4" s="12" t="s">
        <v>4</v>
      </c>
      <c r="I4" s="10" t="s">
        <v>2</v>
      </c>
      <c r="J4" s="12" t="s">
        <v>6</v>
      </c>
      <c r="L4" s="2">
        <f aca="true" t="shared" si="0" ref="L4:L14">0.5-J5</f>
        <v>-8.119181882371151E-09</v>
      </c>
      <c r="M4" s="2">
        <f aca="true" t="shared" si="1" ref="M4:M14">0.5+J5</f>
        <v>1.0000000081191818</v>
      </c>
    </row>
    <row r="5" spans="1:13" ht="12.75">
      <c r="A5" s="4">
        <v>1</v>
      </c>
      <c r="B5" s="5">
        <v>0</v>
      </c>
      <c r="C5" s="6"/>
      <c r="E5">
        <f aca="true" t="shared" si="2" ref="E5:E13">0.6-B5</f>
        <v>0.6</v>
      </c>
      <c r="I5" s="16">
        <v>0</v>
      </c>
      <c r="J5" s="6">
        <v>0.5000000081191819</v>
      </c>
      <c r="L5" s="2">
        <f t="shared" si="0"/>
        <v>0.003930547502791315</v>
      </c>
      <c r="M5" s="2">
        <f t="shared" si="1"/>
        <v>0.9960694524972087</v>
      </c>
    </row>
    <row r="6" spans="1:13" ht="12.75">
      <c r="A6" s="4">
        <v>0.875</v>
      </c>
      <c r="B6" s="5">
        <v>0.002</v>
      </c>
      <c r="C6" s="6"/>
      <c r="E6">
        <f t="shared" si="2"/>
        <v>0.598</v>
      </c>
      <c r="I6" s="16">
        <v>0.1</v>
      </c>
      <c r="J6" s="6">
        <v>0.4960694524972087</v>
      </c>
      <c r="L6" s="2">
        <f t="shared" si="0"/>
        <v>0.042284714771711196</v>
      </c>
      <c r="M6" s="2">
        <f t="shared" si="1"/>
        <v>0.9577152852282889</v>
      </c>
    </row>
    <row r="7" spans="1:13" ht="12.75">
      <c r="A7" s="4">
        <v>0.75</v>
      </c>
      <c r="B7" s="5">
        <v>0.006</v>
      </c>
      <c r="C7" s="6">
        <v>0.481</v>
      </c>
      <c r="E7">
        <f t="shared" si="2"/>
        <v>0.594</v>
      </c>
      <c r="F7">
        <f aca="true" t="shared" si="3" ref="F7:F13">0.6-C7</f>
        <v>0.119</v>
      </c>
      <c r="I7" s="16">
        <v>0.2</v>
      </c>
      <c r="J7" s="6">
        <v>0.4577152852282888</v>
      </c>
      <c r="L7" s="2">
        <f t="shared" si="0"/>
        <v>0.11750693822320907</v>
      </c>
      <c r="M7" s="2">
        <f t="shared" si="1"/>
        <v>0.882493061776791</v>
      </c>
    </row>
    <row r="8" spans="1:13" ht="12.75">
      <c r="A8" s="4">
        <v>0.625</v>
      </c>
      <c r="B8" s="5">
        <v>0.012</v>
      </c>
      <c r="C8" s="6">
        <v>0.462</v>
      </c>
      <c r="E8">
        <f t="shared" si="2"/>
        <v>0.588</v>
      </c>
      <c r="F8">
        <f t="shared" si="3"/>
        <v>0.13799999999999996</v>
      </c>
      <c r="I8" s="16">
        <v>0.3</v>
      </c>
      <c r="J8" s="6">
        <v>0.38249306177679093</v>
      </c>
      <c r="L8" s="2">
        <f t="shared" si="0"/>
        <v>0.19762499483410628</v>
      </c>
      <c r="M8" s="2">
        <f t="shared" si="1"/>
        <v>0.8023750051658938</v>
      </c>
    </row>
    <row r="9" spans="1:13" ht="12.75">
      <c r="A9" s="4">
        <v>0.5</v>
      </c>
      <c r="B9" s="5">
        <v>0.021</v>
      </c>
      <c r="C9" s="6">
        <v>0.44</v>
      </c>
      <c r="E9">
        <f t="shared" si="2"/>
        <v>0.579</v>
      </c>
      <c r="F9">
        <f t="shared" si="3"/>
        <v>0.15999999999999998</v>
      </c>
      <c r="I9" s="16">
        <v>0.4</v>
      </c>
      <c r="J9" s="6">
        <v>0.3023750051658937</v>
      </c>
      <c r="L9" s="2">
        <f t="shared" si="0"/>
        <v>0.2581597182602853</v>
      </c>
      <c r="M9" s="2">
        <f t="shared" si="1"/>
        <v>0.7418402817397147</v>
      </c>
    </row>
    <row r="10" spans="1:13" ht="12.75">
      <c r="A10" s="4">
        <v>0.375</v>
      </c>
      <c r="B10" s="5">
        <v>0.036</v>
      </c>
      <c r="C10" s="6">
        <v>0.412</v>
      </c>
      <c r="E10">
        <f t="shared" si="2"/>
        <v>0.564</v>
      </c>
      <c r="F10">
        <f t="shared" si="3"/>
        <v>0.188</v>
      </c>
      <c r="I10" s="16">
        <v>0.5</v>
      </c>
      <c r="J10" s="6">
        <v>0.24184028173971472</v>
      </c>
      <c r="L10" s="2">
        <f t="shared" si="0"/>
        <v>0.3042291635186204</v>
      </c>
      <c r="M10" s="2">
        <f t="shared" si="1"/>
        <v>0.6957708364813796</v>
      </c>
    </row>
    <row r="11" spans="1:13" ht="12.75">
      <c r="A11" s="4">
        <v>0.25</v>
      </c>
      <c r="B11" s="5">
        <v>0.056</v>
      </c>
      <c r="C11" s="6">
        <v>0.375</v>
      </c>
      <c r="E11">
        <f t="shared" si="2"/>
        <v>0.5439999999999999</v>
      </c>
      <c r="F11">
        <f t="shared" si="3"/>
        <v>0.22499999999999998</v>
      </c>
      <c r="I11" s="16">
        <v>0.6</v>
      </c>
      <c r="J11" s="6">
        <v>0.19577083648137963</v>
      </c>
      <c r="L11" s="2">
        <f t="shared" si="0"/>
        <v>0.34488194193186017</v>
      </c>
      <c r="M11" s="2">
        <f t="shared" si="1"/>
        <v>0.6551180580681398</v>
      </c>
    </row>
    <row r="12" spans="1:13" ht="12.75">
      <c r="A12" s="4">
        <v>0.125</v>
      </c>
      <c r="B12" s="5">
        <v>0.087</v>
      </c>
      <c r="C12" s="6">
        <v>0.325</v>
      </c>
      <c r="E12">
        <f t="shared" si="2"/>
        <v>0.513</v>
      </c>
      <c r="F12">
        <f t="shared" si="3"/>
        <v>0.27499999999999997</v>
      </c>
      <c r="I12" s="16">
        <v>0.7</v>
      </c>
      <c r="J12" s="6">
        <v>0.15511805806813983</v>
      </c>
      <c r="L12" s="2">
        <f t="shared" si="0"/>
        <v>0.3824930536576091</v>
      </c>
      <c r="M12" s="2">
        <f t="shared" si="1"/>
        <v>0.6175069463423909</v>
      </c>
    </row>
    <row r="13" spans="1:13" ht="13.5" thickBot="1">
      <c r="A13" s="7">
        <v>0</v>
      </c>
      <c r="B13" s="8">
        <v>0.197</v>
      </c>
      <c r="C13" s="9">
        <v>0.197</v>
      </c>
      <c r="E13">
        <f t="shared" si="2"/>
        <v>0.40299999999999997</v>
      </c>
      <c r="F13">
        <f t="shared" si="3"/>
        <v>0.40299999999999997</v>
      </c>
      <c r="I13" s="16">
        <v>0.8</v>
      </c>
      <c r="J13" s="6">
        <v>0.1175069463423909</v>
      </c>
      <c r="L13" s="2">
        <f t="shared" si="0"/>
        <v>0.42010416538335804</v>
      </c>
      <c r="M13" s="2">
        <f t="shared" si="1"/>
        <v>0.579895834616642</v>
      </c>
    </row>
    <row r="14" spans="9:13" ht="13.5" thickTop="1">
      <c r="I14" s="16">
        <v>0.9</v>
      </c>
      <c r="J14" s="6">
        <v>0.07989583461664197</v>
      </c>
      <c r="L14" s="2">
        <f t="shared" si="0"/>
        <v>0.4577152771091069</v>
      </c>
      <c r="M14" s="2">
        <f t="shared" si="1"/>
        <v>0.542284722890893</v>
      </c>
    </row>
    <row r="15" spans="3:10" ht="13.5" thickBot="1">
      <c r="C15" s="1"/>
      <c r="I15" s="17">
        <v>1</v>
      </c>
      <c r="J15" s="9">
        <v>0.04228472289089306</v>
      </c>
    </row>
    <row r="16" spans="1:4" ht="14.25" thickBot="1" thickTop="1">
      <c r="A16" s="26" t="s">
        <v>19</v>
      </c>
      <c r="B16" s="27"/>
      <c r="C16" s="27"/>
      <c r="D16" s="28"/>
    </row>
    <row r="17" spans="1:4" ht="13.5" thickTop="1">
      <c r="A17" s="20" t="s">
        <v>7</v>
      </c>
      <c r="B17" s="21"/>
      <c r="C17" s="21"/>
      <c r="D17" s="22">
        <v>2.3</v>
      </c>
    </row>
    <row r="18" spans="1:4" ht="12.75">
      <c r="A18" s="20" t="s">
        <v>8</v>
      </c>
      <c r="B18" s="21"/>
      <c r="C18" s="21"/>
      <c r="D18" s="22">
        <v>10.25</v>
      </c>
    </row>
    <row r="19" spans="1:4" ht="12.75">
      <c r="A19" s="23" t="s">
        <v>9</v>
      </c>
      <c r="B19" s="24"/>
      <c r="C19" s="24"/>
      <c r="D19" s="25">
        <v>7</v>
      </c>
    </row>
    <row r="21" spans="1:4" ht="12.75">
      <c r="A21" s="18" t="s">
        <v>10</v>
      </c>
      <c r="B21" s="18"/>
      <c r="C21" s="18"/>
      <c r="D21" s="19">
        <f>D17+C44</f>
        <v>3.4063</v>
      </c>
    </row>
    <row r="22" spans="1:4" ht="12.75">
      <c r="A22" s="18" t="s">
        <v>11</v>
      </c>
      <c r="B22" s="18"/>
      <c r="C22" s="18"/>
      <c r="D22" s="19">
        <f>TAN(D19*PI()/180)</f>
        <v>0.1227845609029046</v>
      </c>
    </row>
    <row r="23" spans="1:4" ht="12.75">
      <c r="A23" s="18" t="s">
        <v>12</v>
      </c>
      <c r="B23" s="18"/>
      <c r="C23" s="18"/>
      <c r="D23" s="19">
        <f>D21/D22</f>
        <v>27.74208723760986</v>
      </c>
    </row>
    <row r="24" spans="1:4" ht="12.75">
      <c r="A24" s="18" t="s">
        <v>13</v>
      </c>
      <c r="B24" s="18"/>
      <c r="C24" s="18"/>
      <c r="D24" s="19">
        <f>D23-D17*0.75</f>
        <v>26.017087237609857</v>
      </c>
    </row>
    <row r="25" ht="13.5" thickBot="1"/>
    <row r="26" spans="1:3" ht="13.5" thickTop="1">
      <c r="A26" s="13" t="s">
        <v>14</v>
      </c>
      <c r="B26" s="14"/>
      <c r="C26" s="15"/>
    </row>
    <row r="27" spans="1:3" ht="12.75">
      <c r="A27" s="10" t="s">
        <v>2</v>
      </c>
      <c r="B27" s="11" t="s">
        <v>6</v>
      </c>
      <c r="C27" s="12" t="s">
        <v>15</v>
      </c>
    </row>
    <row r="28" spans="1:8" ht="12.75">
      <c r="A28" s="4">
        <f aca="true" t="shared" si="4" ref="A28:A38">I5*$D$24</f>
        <v>0</v>
      </c>
      <c r="B28" s="5">
        <v>0.5000000081191819</v>
      </c>
      <c r="C28" s="6">
        <f aca="true" t="shared" si="5" ref="C28:C38">B28*$D$18</f>
        <v>5.1250000832216145</v>
      </c>
      <c r="F28" s="3">
        <f aca="true" t="shared" si="6" ref="F28:F38">A28</f>
        <v>0</v>
      </c>
      <c r="G28" s="3">
        <f aca="true" t="shared" si="7" ref="G28:G38">C28+$D$18/2</f>
        <v>10.250000083221614</v>
      </c>
      <c r="H28" s="3">
        <f aca="true" t="shared" si="8" ref="H28:H38">ABS($D$18/2-$D$18*B28)</f>
        <v>8.322161448859333E-08</v>
      </c>
    </row>
    <row r="29" spans="1:8" ht="12.75">
      <c r="A29" s="4">
        <f t="shared" si="4"/>
        <v>2.6017087237609857</v>
      </c>
      <c r="B29" s="5">
        <v>0.4960694524972087</v>
      </c>
      <c r="C29" s="6">
        <f t="shared" si="5"/>
        <v>5.084711888096389</v>
      </c>
      <c r="F29" s="3">
        <f t="shared" si="6"/>
        <v>2.6017087237609857</v>
      </c>
      <c r="G29" s="3">
        <f t="shared" si="7"/>
        <v>10.20971188809639</v>
      </c>
      <c r="H29" s="3">
        <f t="shared" si="8"/>
        <v>0.040288111903611146</v>
      </c>
    </row>
    <row r="30" spans="1:8" ht="12.75">
      <c r="A30" s="4">
        <f t="shared" si="4"/>
        <v>5.203417447521971</v>
      </c>
      <c r="B30" s="5">
        <v>0.4577152852282888</v>
      </c>
      <c r="C30" s="6">
        <f t="shared" si="5"/>
        <v>4.69158167358996</v>
      </c>
      <c r="F30" s="3">
        <f t="shared" si="6"/>
        <v>5.203417447521971</v>
      </c>
      <c r="G30" s="3">
        <f t="shared" si="7"/>
        <v>9.81658167358996</v>
      </c>
      <c r="H30" s="3">
        <f t="shared" si="8"/>
        <v>0.43341832641003997</v>
      </c>
    </row>
    <row r="31" spans="1:8" ht="12.75">
      <c r="A31" s="4">
        <f t="shared" si="4"/>
        <v>7.805126171282957</v>
      </c>
      <c r="B31" s="5">
        <v>0.38249306177679093</v>
      </c>
      <c r="C31" s="6">
        <f t="shared" si="5"/>
        <v>3.920553883212107</v>
      </c>
      <c r="F31" s="3">
        <f t="shared" si="6"/>
        <v>7.805126171282957</v>
      </c>
      <c r="G31" s="3">
        <f t="shared" si="7"/>
        <v>9.045553883212108</v>
      </c>
      <c r="H31" s="3">
        <f t="shared" si="8"/>
        <v>1.204446116787893</v>
      </c>
    </row>
    <row r="32" spans="1:8" ht="12.75">
      <c r="A32" s="4">
        <f t="shared" si="4"/>
        <v>10.406834895043943</v>
      </c>
      <c r="B32" s="5">
        <v>0.3023750051658937</v>
      </c>
      <c r="C32" s="6">
        <f t="shared" si="5"/>
        <v>3.099343802950411</v>
      </c>
      <c r="F32" s="3">
        <f t="shared" si="6"/>
        <v>10.406834895043943</v>
      </c>
      <c r="G32" s="3">
        <f t="shared" si="7"/>
        <v>8.224343802950411</v>
      </c>
      <c r="H32" s="3">
        <f t="shared" si="8"/>
        <v>2.025656197049589</v>
      </c>
    </row>
    <row r="33" spans="1:8" ht="12.75">
      <c r="A33" s="4">
        <f t="shared" si="4"/>
        <v>13.008543618804929</v>
      </c>
      <c r="B33" s="5">
        <v>0.24184028173971472</v>
      </c>
      <c r="C33" s="6">
        <f t="shared" si="5"/>
        <v>2.4788628878320758</v>
      </c>
      <c r="F33" s="3">
        <f t="shared" si="6"/>
        <v>13.008543618804929</v>
      </c>
      <c r="G33" s="3">
        <f t="shared" si="7"/>
        <v>7.603862887832076</v>
      </c>
      <c r="H33" s="3">
        <f t="shared" si="8"/>
        <v>2.6461371121679242</v>
      </c>
    </row>
    <row r="34" spans="1:8" ht="12.75">
      <c r="A34" s="4">
        <f t="shared" si="4"/>
        <v>15.610252342565914</v>
      </c>
      <c r="B34" s="5">
        <v>0.19577083648137963</v>
      </c>
      <c r="C34" s="6">
        <f t="shared" si="5"/>
        <v>2.006651073934141</v>
      </c>
      <c r="F34" s="3">
        <f t="shared" si="6"/>
        <v>15.610252342565914</v>
      </c>
      <c r="G34" s="3">
        <f t="shared" si="7"/>
        <v>7.131651073934141</v>
      </c>
      <c r="H34" s="3">
        <f t="shared" si="8"/>
        <v>3.118348926065859</v>
      </c>
    </row>
    <row r="35" spans="1:8" ht="12.75">
      <c r="A35" s="4">
        <f t="shared" si="4"/>
        <v>18.2119610663269</v>
      </c>
      <c r="B35" s="5">
        <v>0.15511805806813983</v>
      </c>
      <c r="C35" s="6">
        <f t="shared" si="5"/>
        <v>1.5899600951984332</v>
      </c>
      <c r="F35" s="3">
        <f t="shared" si="6"/>
        <v>18.2119610663269</v>
      </c>
      <c r="G35" s="3">
        <f t="shared" si="7"/>
        <v>6.714960095198434</v>
      </c>
      <c r="H35" s="3">
        <f t="shared" si="8"/>
        <v>3.535039904801567</v>
      </c>
    </row>
    <row r="36" spans="1:8" ht="12.75">
      <c r="A36" s="4">
        <f t="shared" si="4"/>
        <v>20.813669790087886</v>
      </c>
      <c r="B36" s="5">
        <v>0.1175069463423909</v>
      </c>
      <c r="C36" s="6">
        <f t="shared" si="5"/>
        <v>1.2044462000095066</v>
      </c>
      <c r="F36" s="3">
        <f t="shared" si="6"/>
        <v>20.813669790087886</v>
      </c>
      <c r="G36" s="3">
        <f t="shared" si="7"/>
        <v>6.329446200009507</v>
      </c>
      <c r="H36" s="3">
        <f t="shared" si="8"/>
        <v>3.9205537999904934</v>
      </c>
    </row>
    <row r="37" spans="1:8" ht="12.75">
      <c r="A37" s="4">
        <f t="shared" si="4"/>
        <v>23.41537851384887</v>
      </c>
      <c r="B37" s="5">
        <v>0.07989583461664197</v>
      </c>
      <c r="C37" s="6">
        <f t="shared" si="5"/>
        <v>0.8189323048205802</v>
      </c>
      <c r="F37" s="3">
        <f t="shared" si="6"/>
        <v>23.41537851384887</v>
      </c>
      <c r="G37" s="3">
        <f t="shared" si="7"/>
        <v>5.9439323048205805</v>
      </c>
      <c r="H37" s="3">
        <f t="shared" si="8"/>
        <v>4.3060676951794195</v>
      </c>
    </row>
    <row r="38" spans="1:8" ht="13.5" thickBot="1">
      <c r="A38" s="7">
        <f t="shared" si="4"/>
        <v>26.017087237609857</v>
      </c>
      <c r="B38" s="8">
        <v>0.04228472289089306</v>
      </c>
      <c r="C38" s="9">
        <f t="shared" si="5"/>
        <v>0.43341840963165384</v>
      </c>
      <c r="F38" s="3">
        <f t="shared" si="6"/>
        <v>26.017087237609857</v>
      </c>
      <c r="G38" s="3">
        <f t="shared" si="7"/>
        <v>5.558418409631654</v>
      </c>
      <c r="H38" s="3">
        <f t="shared" si="8"/>
        <v>4.691581590368346</v>
      </c>
    </row>
    <row r="39" ht="14.25" thickBot="1" thickTop="1"/>
    <row r="40" spans="1:3" ht="13.5" thickTop="1">
      <c r="A40" s="13" t="s">
        <v>16</v>
      </c>
      <c r="B40" s="14"/>
      <c r="C40" s="15"/>
    </row>
    <row r="41" spans="1:3" ht="12.75">
      <c r="A41" s="10" t="s">
        <v>17</v>
      </c>
      <c r="B41" s="11" t="s">
        <v>3</v>
      </c>
      <c r="C41" s="12" t="s">
        <v>4</v>
      </c>
    </row>
    <row r="42" spans="1:6" ht="12.75">
      <c r="A42" s="4">
        <f aca="true" t="shared" si="9" ref="A42:B50">A5*$D$17</f>
        <v>2.3</v>
      </c>
      <c r="B42" s="5">
        <f t="shared" si="9"/>
        <v>0</v>
      </c>
      <c r="C42" s="6"/>
      <c r="F42">
        <f aca="true" t="shared" si="10" ref="F42:F50">$D$17/2-B42</f>
        <v>1.15</v>
      </c>
    </row>
    <row r="43" spans="1:6" ht="12.75">
      <c r="A43" s="4">
        <f t="shared" si="9"/>
        <v>2.0124999999999997</v>
      </c>
      <c r="B43" s="5">
        <f t="shared" si="9"/>
        <v>0.0046</v>
      </c>
      <c r="C43" s="6"/>
      <c r="F43">
        <f t="shared" si="10"/>
        <v>1.1454</v>
      </c>
    </row>
    <row r="44" spans="1:7" ht="12.75">
      <c r="A44" s="4">
        <f t="shared" si="9"/>
        <v>1.7249999999999999</v>
      </c>
      <c r="B44" s="5">
        <f t="shared" si="9"/>
        <v>0.0138</v>
      </c>
      <c r="C44" s="6">
        <f aca="true" t="shared" si="11" ref="C44:C50">C7*$D$17</f>
        <v>1.1062999999999998</v>
      </c>
      <c r="F44">
        <f t="shared" si="10"/>
        <v>1.1361999999999999</v>
      </c>
      <c r="G44">
        <f aca="true" t="shared" si="12" ref="G44:G50">$D$17/2-C44</f>
        <v>0.04370000000000007</v>
      </c>
    </row>
    <row r="45" spans="1:7" ht="12.75">
      <c r="A45" s="4">
        <f t="shared" si="9"/>
        <v>1.4375</v>
      </c>
      <c r="B45" s="5">
        <f t="shared" si="9"/>
        <v>0.0276</v>
      </c>
      <c r="C45" s="6">
        <f t="shared" si="11"/>
        <v>1.0626</v>
      </c>
      <c r="F45">
        <f t="shared" si="10"/>
        <v>1.1223999999999998</v>
      </c>
      <c r="G45">
        <f t="shared" si="12"/>
        <v>0.08739999999999992</v>
      </c>
    </row>
    <row r="46" spans="1:7" ht="12.75">
      <c r="A46" s="4">
        <f t="shared" si="9"/>
        <v>1.15</v>
      </c>
      <c r="B46" s="5">
        <f t="shared" si="9"/>
        <v>0.0483</v>
      </c>
      <c r="C46" s="6">
        <f t="shared" si="11"/>
        <v>1.012</v>
      </c>
      <c r="F46">
        <f t="shared" si="10"/>
        <v>1.1017</v>
      </c>
      <c r="G46">
        <f t="shared" si="12"/>
        <v>0.1379999999999999</v>
      </c>
    </row>
    <row r="47" spans="1:7" ht="12.75">
      <c r="A47" s="4">
        <f t="shared" si="9"/>
        <v>0.8624999999999999</v>
      </c>
      <c r="B47" s="5">
        <f t="shared" si="9"/>
        <v>0.08279999999999998</v>
      </c>
      <c r="C47" s="6">
        <f t="shared" si="11"/>
        <v>0.9475999999999999</v>
      </c>
      <c r="F47">
        <f t="shared" si="10"/>
        <v>1.0672</v>
      </c>
      <c r="G47">
        <f t="shared" si="12"/>
        <v>0.20240000000000002</v>
      </c>
    </row>
    <row r="48" spans="1:7" ht="12.75">
      <c r="A48" s="4">
        <f t="shared" si="9"/>
        <v>0.575</v>
      </c>
      <c r="B48" s="5">
        <f t="shared" si="9"/>
        <v>0.1288</v>
      </c>
      <c r="C48" s="6">
        <f t="shared" si="11"/>
        <v>0.8624999999999999</v>
      </c>
      <c r="F48">
        <f t="shared" si="10"/>
        <v>1.0211999999999999</v>
      </c>
      <c r="G48">
        <f t="shared" si="12"/>
        <v>0.2875</v>
      </c>
    </row>
    <row r="49" spans="1:7" ht="12.75">
      <c r="A49" s="4">
        <f t="shared" si="9"/>
        <v>0.2875</v>
      </c>
      <c r="B49" s="5">
        <f t="shared" si="9"/>
        <v>0.20009999999999997</v>
      </c>
      <c r="C49" s="6">
        <f t="shared" si="11"/>
        <v>0.7474999999999999</v>
      </c>
      <c r="F49">
        <f t="shared" si="10"/>
        <v>0.9499</v>
      </c>
      <c r="G49">
        <f t="shared" si="12"/>
        <v>0.40249999999999997</v>
      </c>
    </row>
    <row r="50" spans="1:7" ht="13.5" thickBot="1">
      <c r="A50" s="7">
        <f t="shared" si="9"/>
        <v>0</v>
      </c>
      <c r="B50" s="8">
        <f t="shared" si="9"/>
        <v>0.4531</v>
      </c>
      <c r="C50" s="6">
        <f t="shared" si="11"/>
        <v>0.4531</v>
      </c>
      <c r="F50">
        <f t="shared" si="10"/>
        <v>0.6968999999999999</v>
      </c>
      <c r="G50">
        <f t="shared" si="12"/>
        <v>0.6968999999999999</v>
      </c>
    </row>
    <row r="51" ht="13.5" thickTop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Millin</dc:creator>
  <cp:keywords/>
  <dc:description/>
  <cp:lastModifiedBy>Andy Millin</cp:lastModifiedBy>
  <cp:lastPrinted>2004-07-15T13:32:45Z</cp:lastPrinted>
  <dcterms:created xsi:type="dcterms:W3CDTF">2002-08-25T17:31:24Z</dcterms:created>
  <dcterms:modified xsi:type="dcterms:W3CDTF">2005-02-23T13:38:20Z</dcterms:modified>
  <cp:category/>
  <cp:version/>
  <cp:contentType/>
  <cp:contentStatus/>
</cp:coreProperties>
</file>